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<sst xmlns="http://schemas.openxmlformats.org/spreadsheetml/2006/main" count="148" uniqueCount="132">
  <si>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</si>
  <si>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</si>
  <si>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</si>
  <si>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</si>
  <si>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</si>
  <si>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</si>
  <si>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</si>
  <si>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</si>
  <si>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</si>
  <si>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</si>
  <si>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</si>
  <si>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</si>
  <si>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</si>
  <si>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</si>
  <si>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</si>
  <si>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</si>
  <si>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</si>
  <si>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</si>
  <si>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</si>
  <si>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</si>
  <si>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</si>
  <si>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</si>
  <si>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</si>
  <si>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</si>
  <si>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</si>
  <si>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</si>
  <si>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</si>
  <si>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</si>
  <si>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</si>
  <si>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</si>
  <si>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</si>
  <si>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</si>
  <si>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</si>
  <si>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</si>
  <si>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</si>
  <si>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</si>
  <si>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</si>
  <si>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</si>
  <si>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</si>
  <si>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</si>
  <si>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</si>
  <si>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</si>
  <si>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</si>
  <si>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</si>
  <si>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</si>
  <si>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</si>
  <si>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</si>
  <si>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</si>
  <si>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</si>
  <si>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</si>
  <si>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</si>
  <si>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</si>
  <si>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</si>
  <si>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</si>
  <si>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</si>
  <si>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</si>
  <si>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</si>
  <si>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</si>
  <si>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</si>
  <si>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</si>
  <si>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</si>
  <si>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</si>
  <si>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</si>
  <si>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</si>
  <si>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</si>
  <si>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</si>
  <si>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</si>
  <si>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</si>
  <si>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</si>
  <si>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</si>
  <si>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</si>
  <si>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</si>
  <si>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</si>
  <si>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</si>
  <si>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</si>
  <si>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</si>
  <si>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</si>
  <si>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</si>
  <si>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</si>
  <si>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</si>
  <si>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</si>
  <si>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</si>
  <si>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</si>
  <si>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</si>
  <si>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</si>
  <si>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</si>
  <si>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</si>
  <si>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</si>
  <si>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</si>
  <si>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</si>
  <si>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</si>
  <si>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</si>
  <si>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</si>
  <si>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</si>
  <si>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</si>
  <si>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</si>
  <si>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</si>
  <si>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</si>
  <si>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</si>
  <si>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</si>
  <si>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</si>
  <si>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</si>
  <si>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</si>
  <si>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</si>
  <si>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</si>
  <si>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</si>
  <si>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</si>
  <si>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</si>
  <si>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</si>
  <si>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</si>
  <si>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</si>
  <si>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</si>
  <si>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</si>
  <si>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</si>
  <si>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</si>
  <si>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</si>
  <si>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</si>
  <si>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</si>
  <si>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</si>
  <si>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</si>
  <si>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</si>
  <si>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</si>
  <si>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</si>
  <si>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</si>
  <si>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</si>
  <si>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</si>
  <si>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</si>
  <si>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</si>
  <si>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</si>
  <si>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</si>
  <si>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</si>
  <si>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20.12.2016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</si>
</sst>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25">
      <selection activeCell="R38" sqref="R3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131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10286669.61</v>
      </c>
      <c r="N7" s="47"/>
      <c r="O7" s="60">
        <f>SUM(O8:O29)</f>
        <v>10286669.61</v>
      </c>
      <c r="P7" s="60">
        <f>SUM(P8:P29)</f>
        <v>10286669.61</v>
      </c>
      <c r="R7" s="60">
        <f>SUM(R8:R29)</f>
        <v>6763192.930000001</v>
      </c>
      <c r="S7" s="102">
        <f>R7/M7*100</f>
        <v>65.7471580833634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f>5648634-115826.48</f>
        <v>5532807.52</v>
      </c>
      <c r="N8" s="48"/>
      <c r="O8" s="76">
        <f>M8</f>
        <v>5532807.52</v>
      </c>
      <c r="P8" s="76">
        <f>O8</f>
        <v>5532807.52</v>
      </c>
      <c r="R8" s="88">
        <f>4728107.3+31786.4+1908+28195.2+3803</f>
        <v>4793799.9</v>
      </c>
      <c r="S8" s="103">
        <f>R8/M8*100</f>
        <v>86.64317134965145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6156</v>
      </c>
      <c r="S11" s="103">
        <f t="shared" si="1"/>
        <v>6.34639175257732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f>4358+101544</f>
        <v>105902</v>
      </c>
      <c r="S13" s="103">
        <f t="shared" si="1"/>
        <v>79.8603413041347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f>3878+104134</f>
        <v>108012</v>
      </c>
      <c r="S14" s="103">
        <f t="shared" si="1"/>
        <v>75.01771054715172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4471.2</v>
      </c>
      <c r="S15" s="103">
        <f t="shared" si="1"/>
        <v>0.8853861386138614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f>12950.48+153000</f>
        <v>165950.48</v>
      </c>
      <c r="S16" s="103">
        <f t="shared" si="1"/>
        <v>56.254400000000004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f>12843.02+139600</f>
        <v>152443.02</v>
      </c>
      <c r="S18" s="103">
        <f t="shared" si="1"/>
        <v>51.6756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134749+14645.41</f>
        <v>149394.41</v>
      </c>
      <c r="N21" s="48"/>
      <c r="O21" s="76">
        <f t="shared" si="0"/>
        <v>149394.41</v>
      </c>
      <c r="P21" s="65">
        <f>O21</f>
        <v>149394.41</v>
      </c>
      <c r="R21" s="98">
        <f>4800+70000</f>
        <v>74800</v>
      </c>
      <c r="S21" s="103">
        <f t="shared" si="1"/>
        <v>50.06880779541885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172608+19337.17</f>
        <v>191945.16999999998</v>
      </c>
      <c r="N22" s="48"/>
      <c r="O22" s="76">
        <f t="shared" si="0"/>
        <v>191945.16999999998</v>
      </c>
      <c r="P22" s="65">
        <f aca="true" t="shared" si="3" ref="P22:P28">O22</f>
        <v>191945.16999999998</v>
      </c>
      <c r="R22" s="98">
        <f>4800+90000</f>
        <v>94800</v>
      </c>
      <c r="S22" s="103">
        <f t="shared" si="1"/>
        <v>49.38910419053525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173917+19337.17</f>
        <v>193254.16999999998</v>
      </c>
      <c r="N23" s="48"/>
      <c r="O23" s="76">
        <f t="shared" si="0"/>
        <v>193254.16999999998</v>
      </c>
      <c r="P23" s="65">
        <f t="shared" si="3"/>
        <v>193254.16999999998</v>
      </c>
      <c r="R23" s="98">
        <f>4800+90000</f>
        <v>94800</v>
      </c>
      <c r="S23" s="103">
        <f t="shared" si="1"/>
        <v>49.05456891305373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130585+62520.17</f>
        <v>193105.16999999998</v>
      </c>
      <c r="N24" s="48"/>
      <c r="O24" s="76">
        <f t="shared" si="0"/>
        <v>193105.16999999998</v>
      </c>
      <c r="P24" s="65">
        <f t="shared" si="3"/>
        <v>193105.16999999998</v>
      </c>
      <c r="R24" s="98">
        <f>4800+89000</f>
        <v>93800</v>
      </c>
      <c r="S24" s="103">
        <f t="shared" si="1"/>
        <v>48.57456690569186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f>173768-28537.59</f>
        <v>145230.41</v>
      </c>
      <c r="N25" s="48"/>
      <c r="O25" s="76">
        <f t="shared" si="0"/>
        <v>145230.41</v>
      </c>
      <c r="P25" s="65">
        <f t="shared" si="3"/>
        <v>145230.41</v>
      </c>
      <c r="R25" s="98">
        <f>4800+68000</f>
        <v>72800</v>
      </c>
      <c r="S25" s="103">
        <f t="shared" si="1"/>
        <v>50.12724263465207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2687647</v>
      </c>
      <c r="S30" s="81">
        <f aca="true" t="shared" si="4" ref="S30:S76">R30/M30*100</f>
        <v>32.99493532425649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1385394.26+5450+271894.18+262196.9+365419.98+220444.08+176847.6</f>
        <v>2687647</v>
      </c>
      <c r="S31" s="82">
        <f t="shared" si="4"/>
        <v>32.99493532425649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26118.14</v>
      </c>
      <c r="S32" s="81">
        <f t="shared" si="4"/>
        <v>91.96528169014084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26118.14</v>
      </c>
      <c r="S33" s="82">
        <f t="shared" si="4"/>
        <v>91.96528169014084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81065934.78</v>
      </c>
      <c r="N34" s="47">
        <f>N35+N39+N45+N49+N53+N55+N56+N57+N60+N63+N66+N67+N68+N69+N70+N71+N72+N58</f>
        <v>81065934.78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75859501.95</v>
      </c>
      <c r="S34" s="81">
        <f t="shared" si="4"/>
        <v>93.57753309805231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9300869.870000001</v>
      </c>
      <c r="S35" s="82">
        <f t="shared" si="4"/>
        <v>89.66249440866851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377576+371325+333575+309994.8+343665.2+183849+382449.6+208635+112435+213155+204635+153080+218500+104095+156320+175611.4</f>
        <v>3848901</v>
      </c>
      <c r="S36" s="86">
        <f t="shared" si="4"/>
        <v>98.30411462723163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368514.26+320005.16+308997.12+245452.4+488986.08+424493.2+319141.43+361164.06+393613.2+515925.59+643211.58+722064.79</f>
        <v>5111568.87</v>
      </c>
      <c r="S37" s="86">
        <f t="shared" si="4"/>
        <v>83.55649971393542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31760+32267.33+557+3492.67+30267.33+3492.67+2457.54+28267.33+3492.67+30267.32+3492.67+30767.33+3492.67+30267.33+3492.67+28267.33+5492.67+28267.33+2000+3492.67+500+30267.34+4278.13</f>
        <v>340400.00000000006</v>
      </c>
      <c r="S38" s="87">
        <f t="shared" si="4"/>
        <v>100.00000000000003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5410580.42</v>
      </c>
      <c r="S39" s="82">
        <f t="shared" si="4"/>
        <v>98.9238463169904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95028.5+188463.6+68400+157936.81+158389.75+145896+29600+29783+198012+97921.6+193183.5+70992+147900+44992.5+21677.5+14703+58116+88392+107822+50854.4+71688+74646+6000+161762+123612.5+114360+30800+133278+45588+96744+214728</f>
        <v>3041270.66</v>
      </c>
      <c r="S42" s="87">
        <f t="shared" si="4"/>
        <v>98.10297347165235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526603.15</v>
      </c>
      <c r="N45" s="48">
        <f>N46+N47+N48</f>
        <v>526603.15</v>
      </c>
      <c r="O45" s="56"/>
      <c r="P45" s="56"/>
      <c r="R45" s="48">
        <f>R46+R47+R48</f>
        <v>516156.55000000005</v>
      </c>
      <c r="S45" s="82">
        <f t="shared" si="4"/>
        <v>98.01622910914985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88603.15</v>
      </c>
      <c r="N48" s="30">
        <f>187900-99296.85</f>
        <v>88603.15</v>
      </c>
      <c r="O48" s="56"/>
      <c r="P48" s="56"/>
      <c r="R48" s="30">
        <f>2357.42+16410.77+16575.26+17703.29+14605.33+20951.08</f>
        <v>88603.15</v>
      </c>
      <c r="S48" s="86">
        <f t="shared" si="4"/>
        <v>100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1557516.7299999997</v>
      </c>
      <c r="S49" s="82">
        <f t="shared" si="4"/>
        <v>73.36395336787564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197840.3+18507.64+57600+73630.54+35971.53+30920+76506.15+96247.25+38400+6300+15734.99+21980.11+73593.36+3495.25+5545.21+10780.11+70040+77853.38+8335.49+10781.4+73829.46+6988.73+10943.87+74954.36+88150+10869.68+9767.79+74359.94+5754.72+23029.35+10690.65+80071.33+116531.64</f>
        <v>1516004.2299999997</v>
      </c>
      <c r="S50" s="87">
        <f t="shared" si="4"/>
        <v>76.39225144872762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848.74+587.05+557.5+750.92+889.87+917.3+825+1165.64+1587.78+3962.64</f>
        <v>12092.44</v>
      </c>
      <c r="S52" s="86">
        <f t="shared" si="4"/>
        <v>58.45994682136815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198500.84000000003</v>
      </c>
      <c r="S53" s="82">
        <f t="shared" si="4"/>
        <v>96.36477675992408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6438.31+13187.76+54909+12393.8+41571.97+70000</f>
        <v>198500.84000000003</v>
      </c>
      <c r="S54" s="87">
        <f t="shared" si="4"/>
        <v>96.36477675992408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307554.9+660163.29+188518.82+197590.73+136793.57+167192.17+227989.31+243188.57+455978.54+258387.82+212790+106395+121594.26+227989.26+106395+121594.28</f>
        <v>3740115.519999999</v>
      </c>
      <c r="S55" s="82">
        <f t="shared" si="4"/>
        <v>91.00748815683622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20021537.95</v>
      </c>
      <c r="N56" s="52">
        <f>19021537.95+1000000</f>
        <v>20021537.95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+333840.28</f>
        <v>19372808.920000006</v>
      </c>
      <c r="S56" s="82">
        <f t="shared" si="4"/>
        <v>96.75984416571758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1728230.66</v>
      </c>
      <c r="S58" s="89">
        <f t="shared" si="4"/>
        <v>79.07903034191452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201636.21+106959.16+388332+795.26+161920.02+414521.05+32050.95+73445+348571.01</f>
        <v>1728230.66</v>
      </c>
      <c r="S59" s="86">
        <f t="shared" si="4"/>
        <v>79.07903034191452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931424.0399999999</v>
      </c>
      <c r="S63" s="82">
        <f t="shared" si="4"/>
        <v>90.12327431059506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12823.97+314438.51+1053.06+121644.29+64211.93+20568.88+13082.39+4993.7+64170+256847.78</f>
        <v>873834.5099999999</v>
      </c>
      <c r="S64" s="82">
        <f t="shared" si="4"/>
        <v>93.60841028387786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385.27+6084.22+13129.31+12261.98+8270.72+11951.26+102.94+5403.83</f>
        <v>57589.530000000006</v>
      </c>
      <c r="S65" s="82">
        <f t="shared" si="4"/>
        <v>57.58953000000001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57313.38+61144.73+58977.29+61169.9+64788.11+63325.73+67704.89+66130.42+67368.74+72480.48+73502.72+70997.08</f>
        <v>784903.4699999999</v>
      </c>
      <c r="S66" s="82">
        <f t="shared" si="4"/>
        <v>95.56165263827644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169650.71000000002</v>
      </c>
      <c r="N67" s="48">
        <f>59136-23.2+11241.06+99296.85</f>
        <v>169650.71000000002</v>
      </c>
      <c r="O67" s="56"/>
      <c r="P67" s="56"/>
      <c r="R67" s="48">
        <f>15318.9+21300+98533.56</f>
        <v>135152.46</v>
      </c>
      <c r="S67" s="82">
        <f t="shared" si="4"/>
        <v>79.6651307854827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8167417.199999999</v>
      </c>
      <c r="S72" s="89">
        <f t="shared" si="4"/>
        <v>81.6250989904869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185695.2+283914.6+257099.4+99340.8+62907.6+129854.4+71424+72591.6+236332.8+190290+101258.4+5511.6+10389.6+134775.6+73551.6</f>
        <v>1914937.2000000004</v>
      </c>
      <c r="S73" s="86">
        <f t="shared" si="4"/>
        <v>95.74686000000003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309091.2+295428.55+104848.25+410089.8+99821.4+693328.2+131138.4+79300.2-85899.6+204077.4+30228.6+338492.4+314325+469128-30844.2+68012.4+172592.4+166410+6012+227850+53860.8+67195.2</f>
        <v>4124486.3999999994</v>
      </c>
      <c r="S74" s="86">
        <f t="shared" si="4"/>
        <v>91.5329652917036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74552+801148+76187.2+99949.6+104283-48504+223664-126980+76302+165654+137199.2+112404+105777.6+137434+9230+19742.6+104708.4-146664+198734.4+3171.6</f>
        <v>2127993.6</v>
      </c>
      <c r="S75" s="86">
        <f t="shared" si="4"/>
        <v>60.79981714285715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99526639.39</v>
      </c>
      <c r="N76" s="60">
        <f>N7+N30+N32+N34</f>
        <v>81094334.78</v>
      </c>
      <c r="O76" s="60">
        <f>O7+O30+O32+O34</f>
        <v>18432304.61</v>
      </c>
      <c r="P76" s="60">
        <f>P7+P30+P32+P34</f>
        <v>18432304.61</v>
      </c>
      <c r="R76" s="79">
        <f>R30+R32+R34+R7</f>
        <v>85336460.02000001</v>
      </c>
      <c r="S76" s="81">
        <f t="shared" si="4"/>
        <v>85.7423304383914</v>
      </c>
    </row>
    <row r="77" spans="2:15" ht="12.75" hidden="1">
      <c r="B77">
        <v>2240</v>
      </c>
      <c r="M77" s="41">
        <f>M33+M36+M39+M46+M55+M56+M60+M67</f>
        <v>52235418.79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7148146.350000001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63044512.85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2016-12-20T12:58:42Z</dcterms:modified>
  <cp:category/>
  <cp:version/>
  <cp:contentType/>
  <cp:contentStatus/>
</cp:coreProperties>
</file>